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Проекты\_IQS\для сайта\"/>
    </mc:Choice>
  </mc:AlternateContent>
  <bookViews>
    <workbookView xWindow="480" yWindow="315" windowWidth="18195" windowHeight="7755" activeTab="1"/>
  </bookViews>
  <sheets>
    <sheet name="Расчет" sheetId="2" r:id="rId1"/>
    <sheet name="Динамика" sheetId="3" r:id="rId2"/>
  </sheets>
  <calcPr calcId="152511" refMode="R1C1"/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H12" i="3"/>
  <c r="B12" i="3"/>
  <c r="C10" i="3"/>
  <c r="D10" i="3"/>
  <c r="E10" i="3"/>
  <c r="F10" i="3"/>
  <c r="G10" i="3"/>
  <c r="H10" i="3"/>
  <c r="B10" i="3"/>
  <c r="I44" i="2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B5" i="3"/>
  <c r="B6" i="3"/>
  <c r="G5" i="3"/>
  <c r="F5" i="3"/>
  <c r="E5" i="3"/>
  <c r="D5" i="3"/>
  <c r="C5" i="3"/>
  <c r="I50" i="2"/>
  <c r="I49" i="2"/>
  <c r="I48" i="2"/>
  <c r="I47" i="2"/>
  <c r="I46" i="2"/>
  <c r="I45" i="2"/>
  <c r="I38" i="2"/>
  <c r="I37" i="2"/>
  <c r="I36" i="2"/>
  <c r="I35" i="2"/>
  <c r="I34" i="2"/>
  <c r="I33" i="2"/>
  <c r="I32" i="2"/>
  <c r="I26" i="2"/>
  <c r="H6" i="3" s="1"/>
  <c r="I25" i="2"/>
  <c r="G6" i="3" s="1"/>
  <c r="I24" i="2"/>
  <c r="F6" i="3" s="1"/>
  <c r="I23" i="2"/>
  <c r="E6" i="3" s="1"/>
  <c r="I22" i="2"/>
  <c r="D6" i="3" s="1"/>
  <c r="I21" i="2"/>
  <c r="C6" i="3" s="1"/>
  <c r="I20" i="2"/>
  <c r="I8" i="2"/>
  <c r="I9" i="2"/>
  <c r="I10" i="2"/>
  <c r="H5" i="3" s="1"/>
  <c r="I5" i="2" l="1"/>
  <c r="I6" i="2"/>
  <c r="I7" i="2"/>
  <c r="I4" i="2"/>
  <c r="D12" i="2"/>
  <c r="E12" i="2"/>
  <c r="D13" i="2"/>
  <c r="E13" i="2"/>
  <c r="D14" i="2"/>
  <c r="E14" i="2"/>
  <c r="D15" i="2"/>
  <c r="E15" i="2"/>
  <c r="G9" i="2" l="1"/>
  <c r="F12" i="2" l="1"/>
  <c r="B13" i="2"/>
  <c r="C13" i="2"/>
  <c r="F13" i="2"/>
  <c r="H13" i="2"/>
  <c r="B14" i="2"/>
  <c r="C14" i="2"/>
  <c r="F14" i="2"/>
  <c r="H14" i="2"/>
  <c r="B15" i="2"/>
  <c r="C15" i="2"/>
  <c r="F15" i="2"/>
  <c r="H15" i="2"/>
  <c r="I13" i="2" l="1"/>
  <c r="I14" i="2"/>
  <c r="I15" i="2"/>
  <c r="H12" i="2"/>
  <c r="B12" i="2"/>
  <c r="C12" i="2"/>
  <c r="I12" i="2" l="1"/>
</calcChain>
</file>

<file path=xl/sharedStrings.xml><?xml version="1.0" encoding="utf-8"?>
<sst xmlns="http://schemas.openxmlformats.org/spreadsheetml/2006/main" count="129" uniqueCount="41">
  <si>
    <t>Заполнение карточек</t>
  </si>
  <si>
    <t>Назначено встреч</t>
  </si>
  <si>
    <t>Просроченных задач</t>
  </si>
  <si>
    <t>Рейтинг (100%)</t>
  </si>
  <si>
    <t>Всего звонков</t>
  </si>
  <si>
    <t>От 0 до 5 баллов</t>
  </si>
  <si>
    <t>Должно быть 0, иначе жесткое нарушение</t>
  </si>
  <si>
    <t>Максимум 100%</t>
  </si>
  <si>
    <t>От 30 день</t>
  </si>
  <si>
    <t>Норма = 5 в день</t>
  </si>
  <si>
    <t>Проведено встреч</t>
  </si>
  <si>
    <t>Норма=1 в день</t>
  </si>
  <si>
    <t>Работа в CRM (20%)</t>
  </si>
  <si>
    <t>Эффективность разговора (30%)</t>
  </si>
  <si>
    <t>Встречи (20%)</t>
  </si>
  <si>
    <t>Кол-во успешных (дольше 45 сек)</t>
  </si>
  <si>
    <t>%</t>
  </si>
  <si>
    <t>Количество исходящих (30%)</t>
  </si>
  <si>
    <t>Период</t>
  </si>
  <si>
    <t>От 20 в день</t>
  </si>
  <si>
    <t>Менеджер 1</t>
  </si>
  <si>
    <t>Менеджер 2</t>
  </si>
  <si>
    <t>Менеджер 3</t>
  </si>
  <si>
    <t>Менеджер 4</t>
  </si>
  <si>
    <t>Менеджер 5</t>
  </si>
  <si>
    <t>Менеджер 6</t>
  </si>
  <si>
    <t>Менеджер 7</t>
  </si>
  <si>
    <t>Нормативы:</t>
  </si>
  <si>
    <t>Неделя 1</t>
  </si>
  <si>
    <t>Неделя 2</t>
  </si>
  <si>
    <t>Неделя 3</t>
  </si>
  <si>
    <t>Неделя 4</t>
  </si>
  <si>
    <t>От 30 в день</t>
  </si>
  <si>
    <t>* за неделю снимается средний показатель в день</t>
  </si>
  <si>
    <t>Количество звонков - из отчета IP-телефонии</t>
  </si>
  <si>
    <t>Встречи - из отчета CRM</t>
  </si>
  <si>
    <t>Работа в СRM - либо из отчета CRM, либо по данным отдела качества</t>
  </si>
  <si>
    <t>Эффективность разговора - по данным отдела качества</t>
  </si>
  <si>
    <t>Итого месяц</t>
  </si>
  <si>
    <t>Предыдущий месяц (справочно)</t>
  </si>
  <si>
    <t>Динамика за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</si>
</sst>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" xfId="0" applyBorder="1"/>
    <xf numFmtId="0" fontId="4" fillId="4" borderId="1" xfId="0" applyFont="1" applyFill="1" applyBorder="1"/>
    <xf numFmtId="0" fontId="0" fillId="5" borderId="1" xfId="0" applyFill="1" applyBorder="1"/>
    <xf numFmtId="0" fontId="0" fillId="5" borderId="2" xfId="0" applyFill="1" applyBorder="1" applyAlignment="1"/>
    <xf numFmtId="0" fontId="0" fillId="5" borderId="3" xfId="0" applyFill="1" applyBorder="1"/>
    <xf numFmtId="0" fontId="2" fillId="5" borderId="1" xfId="0" applyFont="1" applyFill="1" applyBorder="1"/>
    <xf numFmtId="0" fontId="0" fillId="4" borderId="1" xfId="0" applyFill="1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5" borderId="1" xfId="0" applyFont="1" applyFill="1" applyBorder="1" applyAlignment="1">
      <alignment horizontal="left" vertical="center"/>
    </xf>
    <xf numFmtId="0" fontId="2" fillId="6" borderId="0" xfId="0" applyFont="1" applyFill="1"/>
    <xf numFmtId="0" fontId="2" fillId="6" borderId="0" xfId="0" applyFont="1" applyFill="1" applyBorder="1" applyAlignment="1">
      <alignment horizontal="left" vertical="center"/>
    </xf>
    <xf numFmtId="0" fontId="4" fillId="0" borderId="1" xfId="0" applyFont="1" applyBorder="1"/>
    <xf numFmtId="1" fontId="4" fillId="0" borderId="1" xfId="0" applyNumberFormat="1" applyFont="1" applyBorder="1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1" fontId="3" fillId="0" borderId="1" xfId="0" applyNumberFormat="1" applyFont="1" applyBorder="1"/>
    <xf numFmtId="1" fontId="5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/>
    <xf numFmtId="9" fontId="0" fillId="0" borderId="1" xfId="0" applyNumberFormat="1" applyBorder="1"/>
    <xf numFmtId="9" fontId="3" fillId="0" borderId="1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развития менеджеров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Динамика!$B$4</c:f>
              <c:strCache>
                <c:ptCount val="1"/>
                <c:pt idx="0">
                  <c:v>Менеджер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Динамика!$B$5:$B$8</c:f>
              <c:numCache>
                <c:formatCode>0</c:formatCode>
                <c:ptCount val="4"/>
                <c:pt idx="0">
                  <c:v>36.5</c:v>
                </c:pt>
                <c:pt idx="1">
                  <c:v>50.099999999999994</c:v>
                </c:pt>
                <c:pt idx="2">
                  <c:v>32</c:v>
                </c:pt>
                <c:pt idx="3">
                  <c:v>55.95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Динамика!$C$4</c:f>
              <c:strCache>
                <c:ptCount val="1"/>
                <c:pt idx="0">
                  <c:v>Менеджер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Динамика!$C$5:$C$8</c:f>
              <c:numCache>
                <c:formatCode>0</c:formatCode>
                <c:ptCount val="4"/>
                <c:pt idx="0">
                  <c:v>55.2</c:v>
                </c:pt>
                <c:pt idx="1">
                  <c:v>45.2</c:v>
                </c:pt>
                <c:pt idx="2">
                  <c:v>49.9</c:v>
                </c:pt>
                <c:pt idx="3">
                  <c:v>57.65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Динамика!$D$4</c:f>
              <c:strCache>
                <c:ptCount val="1"/>
                <c:pt idx="0">
                  <c:v>Менеджер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Динамика!$D$5:$D$8</c:f>
              <c:numCache>
                <c:formatCode>0</c:formatCode>
                <c:ptCount val="4"/>
                <c:pt idx="0">
                  <c:v>48.75</c:v>
                </c:pt>
                <c:pt idx="1">
                  <c:v>56.25</c:v>
                </c:pt>
                <c:pt idx="2">
                  <c:v>46.95</c:v>
                </c:pt>
                <c:pt idx="3">
                  <c:v>55.7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Динамика!$E$4</c:f>
              <c:strCache>
                <c:ptCount val="1"/>
                <c:pt idx="0">
                  <c:v>Менеджер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Динамика!$E$5:$E$8</c:f>
              <c:numCache>
                <c:formatCode>0</c:formatCode>
                <c:ptCount val="4"/>
                <c:pt idx="0">
                  <c:v>43.4</c:v>
                </c:pt>
                <c:pt idx="1">
                  <c:v>41.4</c:v>
                </c:pt>
                <c:pt idx="2">
                  <c:v>43.75</c:v>
                </c:pt>
                <c:pt idx="3">
                  <c:v>56.9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Динамика!$F$4</c:f>
              <c:strCache>
                <c:ptCount val="1"/>
                <c:pt idx="0">
                  <c:v>Менеджер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Динамика!$F$5:$F$8</c:f>
              <c:numCache>
                <c:formatCode>0</c:formatCode>
                <c:ptCount val="4"/>
                <c:pt idx="0">
                  <c:v>53.550000000000004</c:v>
                </c:pt>
                <c:pt idx="1">
                  <c:v>35.950000000000003</c:v>
                </c:pt>
                <c:pt idx="2">
                  <c:v>59.55</c:v>
                </c:pt>
                <c:pt idx="3">
                  <c:v>56.050000000000004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Динамика!$G$4</c:f>
              <c:strCache>
                <c:ptCount val="1"/>
                <c:pt idx="0">
                  <c:v>Менеджер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Динамика!$G$5:$G$8</c:f>
              <c:numCache>
                <c:formatCode>0</c:formatCode>
                <c:ptCount val="4"/>
                <c:pt idx="0">
                  <c:v>28.35</c:v>
                </c:pt>
                <c:pt idx="1">
                  <c:v>21.55</c:v>
                </c:pt>
                <c:pt idx="2">
                  <c:v>33.1</c:v>
                </c:pt>
                <c:pt idx="3">
                  <c:v>55.05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Динамика!$H$4</c:f>
              <c:strCache>
                <c:ptCount val="1"/>
                <c:pt idx="0">
                  <c:v>Менеджер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Динамика!$A$5:$A$8</c:f>
              <c:strCache>
                <c:ptCount val="4"/>
                <c:pt idx="0">
                  <c:v>Неделя 1</c:v>
                </c:pt>
                <c:pt idx="1">
                  <c:v>Неделя 2</c:v>
                </c:pt>
                <c:pt idx="2">
                  <c:v>Неделя 3</c:v>
                </c:pt>
                <c:pt idx="3">
                  <c:v>Неделя 4</c:v>
                </c:pt>
              </c:strCache>
            </c:strRef>
          </c:cat>
          <c:val>
            <c:numRef>
              <c:f>Динамика!$H$5:$H$8</c:f>
              <c:numCache>
                <c:formatCode>0</c:formatCode>
                <c:ptCount val="4"/>
                <c:pt idx="0">
                  <c:v>30.15</c:v>
                </c:pt>
                <c:pt idx="1">
                  <c:v>41.3</c:v>
                </c:pt>
                <c:pt idx="2">
                  <c:v>29.349999999999998</c:v>
                </c:pt>
                <c:pt idx="3">
                  <c:v>52.55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30880"/>
        <c:axId val="533034408"/>
      </c:lineChart>
      <c:catAx>
        <c:axId val="5330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3034408"/>
        <c:crosses val="autoZero"/>
        <c:auto val="1"/>
        <c:lblAlgn val="ctr"/>
        <c:lblOffset val="100"/>
        <c:noMultiLvlLbl val="0"/>
      </c:catAx>
      <c:valAx>
        <c:axId val="53303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30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14</xdr:row>
      <xdr:rowOff>128586</xdr:rowOff>
    </xdr:from>
    <xdr:to>
      <xdr:col>7</xdr:col>
      <xdr:colOff>1028700</xdr:colOff>
      <xdr:row>37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F51" sqref="F51"/>
    </sheetView>
  </sheetViews>
  <sheetFormatPr defaultRowHeight="15" x14ac:dyDescent="0.25"/>
  <cols>
    <col min="1" max="1" width="17.7109375" customWidth="1"/>
    <col min="2" max="2" width="32.5703125" bestFit="1" customWidth="1"/>
    <col min="3" max="3" width="13.85546875" bestFit="1" customWidth="1"/>
    <col min="4" max="4" width="18" bestFit="1" customWidth="1"/>
    <col min="5" max="5" width="17.42578125" bestFit="1" customWidth="1"/>
    <col min="6" max="6" width="21.140625" bestFit="1" customWidth="1"/>
    <col min="7" max="7" width="21.140625" customWidth="1"/>
    <col min="8" max="8" width="15.85546875" customWidth="1"/>
    <col min="9" max="9" width="21" style="36" customWidth="1"/>
  </cols>
  <sheetData>
    <row r="1" spans="1:9" x14ac:dyDescent="0.25">
      <c r="A1" s="32" t="s">
        <v>28</v>
      </c>
    </row>
    <row r="2" spans="1:9" x14ac:dyDescent="0.25">
      <c r="A2" s="1"/>
      <c r="B2" s="20" t="s">
        <v>17</v>
      </c>
      <c r="C2" s="20"/>
      <c r="D2" s="21" t="s">
        <v>14</v>
      </c>
      <c r="E2" s="22"/>
      <c r="F2" s="23" t="s">
        <v>12</v>
      </c>
      <c r="G2" s="24"/>
      <c r="H2" s="25" t="s">
        <v>13</v>
      </c>
      <c r="I2" s="18" t="s">
        <v>3</v>
      </c>
    </row>
    <row r="3" spans="1:9" x14ac:dyDescent="0.25">
      <c r="A3" s="1"/>
      <c r="B3" s="8" t="s">
        <v>15</v>
      </c>
      <c r="C3" s="8" t="s">
        <v>4</v>
      </c>
      <c r="D3" s="9" t="s">
        <v>10</v>
      </c>
      <c r="E3" s="9" t="s">
        <v>1</v>
      </c>
      <c r="F3" s="8" t="s">
        <v>0</v>
      </c>
      <c r="G3" s="10" t="s">
        <v>2</v>
      </c>
      <c r="H3" s="26"/>
      <c r="I3" s="19"/>
    </row>
    <row r="4" spans="1:9" x14ac:dyDescent="0.25">
      <c r="A4" s="13" t="s">
        <v>20</v>
      </c>
      <c r="B4" s="7">
        <v>38</v>
      </c>
      <c r="C4" s="7">
        <v>73</v>
      </c>
      <c r="D4" s="7">
        <v>1</v>
      </c>
      <c r="E4" s="7">
        <v>2</v>
      </c>
      <c r="F4" s="7">
        <v>0</v>
      </c>
      <c r="G4" s="7">
        <v>15</v>
      </c>
      <c r="H4" s="12">
        <v>94</v>
      </c>
      <c r="I4" s="37">
        <f>IF(B4&gt;=100,15,15*B4/100)+IF(C4&gt;=150,15,15*B4/150)+IF(D4&gt;=5,10,0)+IF(E4&gt;=25,10,10*E4/25)+H4*30/100+IF(G4=0,10*(5-F4)/5+10,IF(G4&lt;=5,0,IF(G4&gt;5,(-0.2*(G4-5)))))</f>
        <v>36.5</v>
      </c>
    </row>
    <row r="5" spans="1:9" x14ac:dyDescent="0.25">
      <c r="A5" s="13" t="s">
        <v>21</v>
      </c>
      <c r="B5" s="7">
        <v>32</v>
      </c>
      <c r="C5" s="7">
        <v>110</v>
      </c>
      <c r="D5" s="7">
        <v>3</v>
      </c>
      <c r="E5" s="7">
        <v>5</v>
      </c>
      <c r="F5" s="7">
        <v>0</v>
      </c>
      <c r="G5" s="7">
        <v>0</v>
      </c>
      <c r="H5" s="12">
        <v>84</v>
      </c>
      <c r="I5" s="37">
        <f t="shared" ref="I5:I10" si="0">IF(B5&gt;=100,15,15*B5/100)+IF(C5&gt;=150,15,15*B5/150)+IF(D5&gt;=5,10,0)+IF(E5&gt;=25,10,10*E5/25)+H5*30/100+IF(G5=0,10*(5-F5)/5+10,IF(G5&lt;=5,0,IF(G5&gt;5,(-0.2*(G5-5)))))</f>
        <v>55.2</v>
      </c>
    </row>
    <row r="6" spans="1:9" x14ac:dyDescent="0.25">
      <c r="A6" s="13" t="s">
        <v>22</v>
      </c>
      <c r="B6" s="7">
        <v>15</v>
      </c>
      <c r="C6" s="7">
        <v>64</v>
      </c>
      <c r="D6" s="7">
        <v>2</v>
      </c>
      <c r="E6" s="7">
        <v>4</v>
      </c>
      <c r="F6" s="7">
        <v>0</v>
      </c>
      <c r="G6" s="7">
        <v>0</v>
      </c>
      <c r="H6" s="12">
        <v>78</v>
      </c>
      <c r="I6" s="37">
        <f t="shared" si="0"/>
        <v>48.75</v>
      </c>
    </row>
    <row r="7" spans="1:9" x14ac:dyDescent="0.25">
      <c r="A7" s="13" t="s">
        <v>23</v>
      </c>
      <c r="B7" s="7">
        <v>20</v>
      </c>
      <c r="C7" s="7">
        <v>32</v>
      </c>
      <c r="D7" s="7">
        <v>1</v>
      </c>
      <c r="E7" s="7">
        <v>4</v>
      </c>
      <c r="F7" s="7">
        <v>0</v>
      </c>
      <c r="G7" s="7">
        <v>0</v>
      </c>
      <c r="H7" s="12">
        <v>56</v>
      </c>
      <c r="I7" s="37">
        <f t="shared" si="0"/>
        <v>43.4</v>
      </c>
    </row>
    <row r="8" spans="1:9" x14ac:dyDescent="0.25">
      <c r="A8" s="13" t="s">
        <v>24</v>
      </c>
      <c r="B8" s="7">
        <v>13</v>
      </c>
      <c r="C8" s="7">
        <v>22</v>
      </c>
      <c r="D8" s="7">
        <v>1</v>
      </c>
      <c r="E8" s="7">
        <v>3</v>
      </c>
      <c r="F8" s="7">
        <v>0</v>
      </c>
      <c r="G8" s="7">
        <v>0</v>
      </c>
      <c r="H8" s="12">
        <v>97</v>
      </c>
      <c r="I8" s="37">
        <f t="shared" si="0"/>
        <v>53.550000000000004</v>
      </c>
    </row>
    <row r="9" spans="1:9" x14ac:dyDescent="0.25">
      <c r="A9" s="13" t="s">
        <v>25</v>
      </c>
      <c r="B9" s="7">
        <v>27</v>
      </c>
      <c r="C9" s="7">
        <v>76</v>
      </c>
      <c r="D9" s="7">
        <v>1</v>
      </c>
      <c r="E9" s="7">
        <v>3</v>
      </c>
      <c r="F9" s="7">
        <v>0</v>
      </c>
      <c r="G9" s="7">
        <f>17+18</f>
        <v>35</v>
      </c>
      <c r="H9" s="12">
        <v>88</v>
      </c>
      <c r="I9" s="37">
        <f t="shared" si="0"/>
        <v>28.35</v>
      </c>
    </row>
    <row r="10" spans="1:9" x14ac:dyDescent="0.25">
      <c r="A10" s="13" t="s">
        <v>26</v>
      </c>
      <c r="B10" s="7">
        <v>25</v>
      </c>
      <c r="C10" s="7">
        <v>61</v>
      </c>
      <c r="D10" s="7">
        <v>1</v>
      </c>
      <c r="E10" s="7">
        <v>5</v>
      </c>
      <c r="F10" s="7">
        <v>0</v>
      </c>
      <c r="G10" s="7">
        <v>2</v>
      </c>
      <c r="H10" s="12">
        <v>73</v>
      </c>
      <c r="I10" s="37">
        <f t="shared" si="0"/>
        <v>30.15</v>
      </c>
    </row>
    <row r="11" spans="1:9" x14ac:dyDescent="0.25">
      <c r="A11" s="31" t="s">
        <v>27</v>
      </c>
      <c r="B11" s="8" t="s">
        <v>19</v>
      </c>
      <c r="C11" s="8" t="s">
        <v>8</v>
      </c>
      <c r="D11" s="8" t="s">
        <v>11</v>
      </c>
      <c r="E11" s="8" t="s">
        <v>9</v>
      </c>
      <c r="F11" s="8" t="s">
        <v>5</v>
      </c>
      <c r="G11" s="8" t="s">
        <v>6</v>
      </c>
      <c r="H11" s="8" t="s">
        <v>7</v>
      </c>
    </row>
    <row r="12" spans="1:9" ht="15.75" hidden="1" thickBot="1" x14ac:dyDescent="0.3">
      <c r="A12" t="s">
        <v>16</v>
      </c>
      <c r="B12" s="27">
        <f>IF(B4&gt;=50,15,15*B4/50)</f>
        <v>11.4</v>
      </c>
      <c r="C12" s="28">
        <f>IF(C4&gt;=150,15,15*B4/150)</f>
        <v>3.8</v>
      </c>
      <c r="D12" s="28">
        <f>IF(D4&gt;=5,10,0)</f>
        <v>0</v>
      </c>
      <c r="E12" s="28">
        <f>IF(E4&gt;=25,10,10*E4/25)</f>
        <v>0.8</v>
      </c>
      <c r="F12" s="29">
        <f>IF(G4=0,10*(5-F4)/5+10,IF(G4&lt;=5,0,IF(G4&gt;5,(-0.2*(G4-5)))))</f>
        <v>-2</v>
      </c>
      <c r="G12" s="29"/>
      <c r="H12" s="30">
        <f>H4*30/100</f>
        <v>28.2</v>
      </c>
      <c r="I12" s="38">
        <f>SUM(B12:H12)</f>
        <v>42.2</v>
      </c>
    </row>
    <row r="13" spans="1:9" ht="15.75" hidden="1" thickBot="1" x14ac:dyDescent="0.3">
      <c r="B13" s="3">
        <f>IF(B5&gt;=50,15,15*B5/50)</f>
        <v>9.6</v>
      </c>
      <c r="C13" s="4">
        <f>IF(C5&gt;=150,15,15*B5/150)</f>
        <v>3.2</v>
      </c>
      <c r="D13" s="4">
        <f>IF(D5&gt;=5,10,0)</f>
        <v>0</v>
      </c>
      <c r="E13" s="4">
        <f>IF(E5&gt;=25,10,10*E5/25)</f>
        <v>2</v>
      </c>
      <c r="F13" s="17">
        <f>IF(G5=0,10*(5-F5)/5+10,IF(G5&lt;=5,0,IF(G5&gt;5,(-0.2*(G5-5)))))</f>
        <v>20</v>
      </c>
      <c r="G13" s="17"/>
      <c r="H13" s="5">
        <f>H5*30/100</f>
        <v>25.2</v>
      </c>
      <c r="I13" s="38">
        <f t="shared" ref="I13:I15" si="1">SUM(B13:H13)</f>
        <v>60</v>
      </c>
    </row>
    <row r="14" spans="1:9" ht="15.75" hidden="1" thickBot="1" x14ac:dyDescent="0.3">
      <c r="B14" s="3">
        <f t="shared" ref="B14:B15" si="2">IF(B9&gt;=50,15,15*B9/50)</f>
        <v>8.1</v>
      </c>
      <c r="C14" s="4">
        <f t="shared" ref="C14:C15" si="3">IF(C9&gt;=150,15,15*B9/150)</f>
        <v>2.7</v>
      </c>
      <c r="D14" s="4">
        <f t="shared" ref="D14:D15" si="4">IF(D9&gt;=5,10,0)</f>
        <v>0</v>
      </c>
      <c r="E14" s="4">
        <f t="shared" ref="E14:E15" si="5">IF(E9&gt;=25,10,10*E9/25)</f>
        <v>1.2</v>
      </c>
      <c r="F14" s="17">
        <f t="shared" ref="F14:F15" si="6">IF(G9=0,10*(5-F9)/5+10,IF(G9&lt;=5,0,IF(G9&gt;5,(-0.2*(G9-5)))))</f>
        <v>-6</v>
      </c>
      <c r="G14" s="17"/>
      <c r="H14" s="5">
        <f t="shared" ref="H14:H15" si="7">H9*30/100</f>
        <v>26.4</v>
      </c>
      <c r="I14" s="38">
        <f t="shared" si="1"/>
        <v>32.4</v>
      </c>
    </row>
    <row r="15" spans="1:9" ht="15.75" hidden="1" thickBot="1" x14ac:dyDescent="0.3">
      <c r="B15" s="3">
        <f t="shared" si="2"/>
        <v>7.5</v>
      </c>
      <c r="C15" s="4">
        <f t="shared" si="3"/>
        <v>2.5</v>
      </c>
      <c r="D15" s="4">
        <f t="shared" si="4"/>
        <v>0</v>
      </c>
      <c r="E15" s="4">
        <f t="shared" si="5"/>
        <v>2</v>
      </c>
      <c r="F15" s="17">
        <f t="shared" si="6"/>
        <v>0</v>
      </c>
      <c r="G15" s="17"/>
      <c r="H15" s="5">
        <f t="shared" si="7"/>
        <v>21.9</v>
      </c>
      <c r="I15" s="38">
        <f t="shared" si="1"/>
        <v>33.9</v>
      </c>
    </row>
    <row r="17" spans="1:9" x14ac:dyDescent="0.25">
      <c r="A17" s="32" t="s">
        <v>29</v>
      </c>
    </row>
    <row r="18" spans="1:9" x14ac:dyDescent="0.25">
      <c r="A18" s="6"/>
      <c r="B18" s="20" t="s">
        <v>17</v>
      </c>
      <c r="C18" s="20"/>
      <c r="D18" s="21" t="s">
        <v>14</v>
      </c>
      <c r="E18" s="22"/>
      <c r="F18" s="23" t="s">
        <v>12</v>
      </c>
      <c r="G18" s="24"/>
      <c r="H18" s="25" t="s">
        <v>13</v>
      </c>
      <c r="I18" s="18" t="s">
        <v>3</v>
      </c>
    </row>
    <row r="19" spans="1:9" x14ac:dyDescent="0.25">
      <c r="A19" s="6"/>
      <c r="B19" s="8" t="s">
        <v>15</v>
      </c>
      <c r="C19" s="8" t="s">
        <v>4</v>
      </c>
      <c r="D19" s="9" t="s">
        <v>10</v>
      </c>
      <c r="E19" s="9" t="s">
        <v>1</v>
      </c>
      <c r="F19" s="8" t="s">
        <v>0</v>
      </c>
      <c r="G19" s="10" t="s">
        <v>2</v>
      </c>
      <c r="H19" s="26"/>
      <c r="I19" s="19"/>
    </row>
    <row r="20" spans="1:9" x14ac:dyDescent="0.25">
      <c r="A20" s="13" t="s">
        <v>20</v>
      </c>
      <c r="B20" s="7">
        <v>22</v>
      </c>
      <c r="C20" s="7">
        <v>25</v>
      </c>
      <c r="D20" s="7">
        <v>1</v>
      </c>
      <c r="E20" s="7">
        <v>3</v>
      </c>
      <c r="F20" s="7">
        <v>0</v>
      </c>
      <c r="G20" s="7">
        <v>0</v>
      </c>
      <c r="H20" s="12">
        <v>78</v>
      </c>
      <c r="I20" s="37">
        <f>IF(B20&gt;=100,15,15*B20/100)+IF(C20&gt;=150,15,15*B20/150)+IF(D20&gt;=5,10,0)+IF(E20&gt;=25,10,10*E20/25)+H20*30/100+IF(G20=0,10*(5-F20)/5+10,IF(G20&lt;=5,0,IF(G20&gt;5,(-0.2*(G20-5)))))</f>
        <v>50.099999999999994</v>
      </c>
    </row>
    <row r="21" spans="1:9" x14ac:dyDescent="0.25">
      <c r="A21" s="13" t="s">
        <v>21</v>
      </c>
      <c r="B21" s="7">
        <v>14</v>
      </c>
      <c r="C21" s="7">
        <v>17</v>
      </c>
      <c r="D21" s="7">
        <v>2</v>
      </c>
      <c r="E21" s="7">
        <v>4</v>
      </c>
      <c r="F21" s="7">
        <v>0</v>
      </c>
      <c r="G21" s="7">
        <v>0</v>
      </c>
      <c r="H21" s="12">
        <v>67</v>
      </c>
      <c r="I21" s="37">
        <f t="shared" ref="I21:I26" si="8">IF(B21&gt;=100,15,15*B21/100)+IF(C21&gt;=150,15,15*B21/150)+IF(D21&gt;=5,10,0)+IF(E21&gt;=25,10,10*E21/25)+H21*30/100+IF(G21=0,10*(5-F21)/5+10,IF(G21&lt;=5,0,IF(G21&gt;5,(-0.2*(G21-5)))))</f>
        <v>45.2</v>
      </c>
    </row>
    <row r="22" spans="1:9" x14ac:dyDescent="0.25">
      <c r="A22" s="13" t="s">
        <v>22</v>
      </c>
      <c r="B22" s="7">
        <v>21</v>
      </c>
      <c r="C22" s="7">
        <v>26</v>
      </c>
      <c r="D22" s="7">
        <v>3</v>
      </c>
      <c r="E22" s="7">
        <v>4</v>
      </c>
      <c r="F22" s="7">
        <v>0</v>
      </c>
      <c r="G22" s="7">
        <v>0</v>
      </c>
      <c r="H22" s="12">
        <v>98</v>
      </c>
      <c r="I22" s="37">
        <f t="shared" si="8"/>
        <v>56.25</v>
      </c>
    </row>
    <row r="23" spans="1:9" x14ac:dyDescent="0.25">
      <c r="A23" s="13" t="s">
        <v>23</v>
      </c>
      <c r="B23" s="7">
        <v>12</v>
      </c>
      <c r="C23" s="7">
        <v>28</v>
      </c>
      <c r="D23" s="7">
        <v>2</v>
      </c>
      <c r="E23" s="7">
        <v>4</v>
      </c>
      <c r="F23" s="7">
        <v>0</v>
      </c>
      <c r="G23" s="7">
        <v>0</v>
      </c>
      <c r="H23" s="12">
        <v>56</v>
      </c>
      <c r="I23" s="37">
        <f t="shared" si="8"/>
        <v>41.4</v>
      </c>
    </row>
    <row r="24" spans="1:9" x14ac:dyDescent="0.25">
      <c r="A24" s="13" t="s">
        <v>24</v>
      </c>
      <c r="B24" s="7">
        <v>5</v>
      </c>
      <c r="C24" s="7">
        <v>12</v>
      </c>
      <c r="D24" s="7">
        <v>1</v>
      </c>
      <c r="E24" s="7">
        <v>3</v>
      </c>
      <c r="F24" s="7">
        <v>0</v>
      </c>
      <c r="G24" s="7">
        <v>0</v>
      </c>
      <c r="H24" s="12">
        <v>45</v>
      </c>
      <c r="I24" s="37">
        <f t="shared" si="8"/>
        <v>35.950000000000003</v>
      </c>
    </row>
    <row r="25" spans="1:9" x14ac:dyDescent="0.25">
      <c r="A25" s="13" t="s">
        <v>25</v>
      </c>
      <c r="B25" s="7">
        <v>11</v>
      </c>
      <c r="C25" s="7">
        <v>15</v>
      </c>
      <c r="D25" s="7">
        <v>1</v>
      </c>
      <c r="E25" s="7">
        <v>2</v>
      </c>
      <c r="F25" s="7">
        <v>0</v>
      </c>
      <c r="G25" s="7">
        <v>1</v>
      </c>
      <c r="H25" s="12">
        <v>60</v>
      </c>
      <c r="I25" s="37">
        <f t="shared" si="8"/>
        <v>21.55</v>
      </c>
    </row>
    <row r="26" spans="1:9" x14ac:dyDescent="0.25">
      <c r="A26" s="13" t="s">
        <v>26</v>
      </c>
      <c r="B26" s="7">
        <v>4</v>
      </c>
      <c r="C26" s="7">
        <v>9</v>
      </c>
      <c r="D26" s="7">
        <v>0</v>
      </c>
      <c r="E26" s="7">
        <v>2</v>
      </c>
      <c r="F26" s="7">
        <v>0</v>
      </c>
      <c r="G26" s="7">
        <v>0</v>
      </c>
      <c r="H26" s="12">
        <v>65</v>
      </c>
      <c r="I26" s="37">
        <f t="shared" si="8"/>
        <v>41.3</v>
      </c>
    </row>
    <row r="27" spans="1:9" x14ac:dyDescent="0.25">
      <c r="A27" s="31" t="s">
        <v>27</v>
      </c>
      <c r="B27" s="8" t="s">
        <v>19</v>
      </c>
      <c r="C27" s="8" t="s">
        <v>8</v>
      </c>
      <c r="D27" s="8" t="s">
        <v>11</v>
      </c>
      <c r="E27" s="8" t="s">
        <v>9</v>
      </c>
      <c r="F27" s="8" t="s">
        <v>5</v>
      </c>
      <c r="G27" s="8" t="s">
        <v>6</v>
      </c>
      <c r="H27" s="8" t="s">
        <v>7</v>
      </c>
    </row>
    <row r="29" spans="1:9" x14ac:dyDescent="0.25">
      <c r="A29" s="33" t="s">
        <v>30</v>
      </c>
    </row>
    <row r="30" spans="1:9" x14ac:dyDescent="0.25">
      <c r="A30" s="6"/>
      <c r="B30" s="20" t="s">
        <v>17</v>
      </c>
      <c r="C30" s="20"/>
      <c r="D30" s="21" t="s">
        <v>14</v>
      </c>
      <c r="E30" s="22"/>
      <c r="F30" s="23" t="s">
        <v>12</v>
      </c>
      <c r="G30" s="24"/>
      <c r="H30" s="25" t="s">
        <v>13</v>
      </c>
      <c r="I30" s="18" t="s">
        <v>3</v>
      </c>
    </row>
    <row r="31" spans="1:9" x14ac:dyDescent="0.25">
      <c r="A31" s="6"/>
      <c r="B31" s="8" t="s">
        <v>15</v>
      </c>
      <c r="C31" s="8" t="s">
        <v>4</v>
      </c>
      <c r="D31" s="9" t="s">
        <v>10</v>
      </c>
      <c r="E31" s="9" t="s">
        <v>1</v>
      </c>
      <c r="F31" s="8" t="s">
        <v>0</v>
      </c>
      <c r="G31" s="10" t="s">
        <v>2</v>
      </c>
      <c r="H31" s="26"/>
      <c r="I31" s="19"/>
    </row>
    <row r="32" spans="1:9" x14ac:dyDescent="0.25">
      <c r="A32" s="13" t="s">
        <v>20</v>
      </c>
      <c r="B32" s="7">
        <v>12</v>
      </c>
      <c r="C32" s="7">
        <v>23</v>
      </c>
      <c r="D32" s="7">
        <v>1</v>
      </c>
      <c r="E32" s="7">
        <v>2</v>
      </c>
      <c r="F32" s="7">
        <v>0</v>
      </c>
      <c r="G32" s="7">
        <v>1</v>
      </c>
      <c r="H32" s="12">
        <v>94</v>
      </c>
      <c r="I32" s="37">
        <f>IF(B32&gt;=100,15,15*B32/100)+IF(C32&gt;=150,15,15*B32/150)+IF(D32&gt;=5,10,0)+IF(E32&gt;=25,10,10*E32/25)+H32*30/100+IF(G32=0,10*(5-F32)/5+10,IF(G32&lt;=5,0,IF(G32&gt;5,(-0.2*(G32-5)))))</f>
        <v>32</v>
      </c>
    </row>
    <row r="33" spans="1:9" x14ac:dyDescent="0.25">
      <c r="A33" s="13" t="s">
        <v>21</v>
      </c>
      <c r="B33" s="7">
        <v>14</v>
      </c>
      <c r="C33" s="7">
        <v>15</v>
      </c>
      <c r="D33" s="7">
        <v>1</v>
      </c>
      <c r="E33" s="7">
        <v>3</v>
      </c>
      <c r="F33" s="7">
        <v>0</v>
      </c>
      <c r="G33" s="7">
        <v>0</v>
      </c>
      <c r="H33" s="12">
        <v>84</v>
      </c>
      <c r="I33" s="37">
        <f t="shared" ref="I33:I38" si="9">IF(B33&gt;=100,15,15*B33/100)+IF(C33&gt;=150,15,15*B33/150)+IF(D33&gt;=5,10,0)+IF(E33&gt;=25,10,10*E33/25)+H33*30/100+IF(G33=0,10*(5-F33)/5+10,IF(G33&lt;=5,0,IF(G33&gt;5,(-0.2*(G33-5)))))</f>
        <v>49.9</v>
      </c>
    </row>
    <row r="34" spans="1:9" x14ac:dyDescent="0.25">
      <c r="A34" s="13" t="s">
        <v>22</v>
      </c>
      <c r="B34" s="7">
        <v>11</v>
      </c>
      <c r="C34" s="7">
        <v>15</v>
      </c>
      <c r="D34" s="7">
        <v>1</v>
      </c>
      <c r="E34" s="7">
        <v>2</v>
      </c>
      <c r="F34" s="7">
        <v>0</v>
      </c>
      <c r="G34" s="7">
        <v>0</v>
      </c>
      <c r="H34" s="12">
        <v>78</v>
      </c>
      <c r="I34" s="37">
        <f t="shared" si="9"/>
        <v>46.95</v>
      </c>
    </row>
    <row r="35" spans="1:9" x14ac:dyDescent="0.25">
      <c r="A35" s="13" t="s">
        <v>23</v>
      </c>
      <c r="B35" s="7">
        <v>23</v>
      </c>
      <c r="C35" s="7">
        <v>32</v>
      </c>
      <c r="D35" s="7">
        <v>1</v>
      </c>
      <c r="E35" s="7">
        <v>3</v>
      </c>
      <c r="F35" s="7">
        <v>0</v>
      </c>
      <c r="G35" s="7">
        <v>0</v>
      </c>
      <c r="H35" s="12">
        <v>56</v>
      </c>
      <c r="I35" s="37">
        <f t="shared" si="9"/>
        <v>43.75</v>
      </c>
    </row>
    <row r="36" spans="1:9" x14ac:dyDescent="0.25">
      <c r="A36" s="13" t="s">
        <v>24</v>
      </c>
      <c r="B36" s="7">
        <v>37</v>
      </c>
      <c r="C36" s="7">
        <v>44</v>
      </c>
      <c r="D36" s="7">
        <v>2</v>
      </c>
      <c r="E36" s="7">
        <v>3</v>
      </c>
      <c r="F36" s="7">
        <v>0</v>
      </c>
      <c r="G36" s="7">
        <v>0</v>
      </c>
      <c r="H36" s="12">
        <v>97</v>
      </c>
      <c r="I36" s="37">
        <f t="shared" si="9"/>
        <v>59.55</v>
      </c>
    </row>
    <row r="37" spans="1:9" x14ac:dyDescent="0.25">
      <c r="A37" s="13" t="s">
        <v>25</v>
      </c>
      <c r="B37" s="7">
        <v>22</v>
      </c>
      <c r="C37" s="7">
        <v>34</v>
      </c>
      <c r="D37" s="7">
        <v>1</v>
      </c>
      <c r="E37" s="7">
        <v>3</v>
      </c>
      <c r="F37" s="7">
        <v>0</v>
      </c>
      <c r="G37" s="7">
        <v>3</v>
      </c>
      <c r="H37" s="12">
        <v>88</v>
      </c>
      <c r="I37" s="37">
        <f t="shared" si="9"/>
        <v>33.1</v>
      </c>
    </row>
    <row r="38" spans="1:9" x14ac:dyDescent="0.25">
      <c r="A38" s="13" t="s">
        <v>26</v>
      </c>
      <c r="B38" s="7">
        <v>25</v>
      </c>
      <c r="C38" s="7">
        <v>34</v>
      </c>
      <c r="D38" s="7">
        <v>1</v>
      </c>
      <c r="E38" s="7">
        <v>3</v>
      </c>
      <c r="F38" s="7">
        <v>0</v>
      </c>
      <c r="G38" s="7">
        <v>2</v>
      </c>
      <c r="H38" s="12">
        <v>73</v>
      </c>
      <c r="I38" s="37">
        <f t="shared" si="9"/>
        <v>29.349999999999998</v>
      </c>
    </row>
    <row r="39" spans="1:9" x14ac:dyDescent="0.25">
      <c r="A39" s="31" t="s">
        <v>27</v>
      </c>
      <c r="B39" s="8" t="s">
        <v>19</v>
      </c>
      <c r="C39" s="8" t="s">
        <v>8</v>
      </c>
      <c r="D39" s="8" t="s">
        <v>11</v>
      </c>
      <c r="E39" s="8" t="s">
        <v>9</v>
      </c>
      <c r="F39" s="8" t="s">
        <v>5</v>
      </c>
      <c r="G39" s="8" t="s">
        <v>6</v>
      </c>
      <c r="H39" s="8" t="s">
        <v>7</v>
      </c>
    </row>
    <row r="41" spans="1:9" x14ac:dyDescent="0.25">
      <c r="A41" s="33" t="s">
        <v>31</v>
      </c>
    </row>
    <row r="42" spans="1:9" x14ac:dyDescent="0.25">
      <c r="A42" s="6"/>
      <c r="B42" s="20" t="s">
        <v>17</v>
      </c>
      <c r="C42" s="20"/>
      <c r="D42" s="21" t="s">
        <v>14</v>
      </c>
      <c r="E42" s="22"/>
      <c r="F42" s="23" t="s">
        <v>12</v>
      </c>
      <c r="G42" s="24"/>
      <c r="H42" s="25" t="s">
        <v>13</v>
      </c>
      <c r="I42" s="18" t="s">
        <v>3</v>
      </c>
    </row>
    <row r="43" spans="1:9" x14ac:dyDescent="0.25">
      <c r="A43" s="6"/>
      <c r="B43" s="8" t="s">
        <v>15</v>
      </c>
      <c r="C43" s="8" t="s">
        <v>4</v>
      </c>
      <c r="D43" s="9" t="s">
        <v>10</v>
      </c>
      <c r="E43" s="9" t="s">
        <v>1</v>
      </c>
      <c r="F43" s="8" t="s">
        <v>0</v>
      </c>
      <c r="G43" s="10" t="s">
        <v>2</v>
      </c>
      <c r="H43" s="26"/>
      <c r="I43" s="19"/>
    </row>
    <row r="44" spans="1:9" x14ac:dyDescent="0.25">
      <c r="A44" s="13" t="s">
        <v>20</v>
      </c>
      <c r="B44" s="7">
        <v>23</v>
      </c>
      <c r="C44" s="7">
        <v>36</v>
      </c>
      <c r="D44" s="7">
        <v>2</v>
      </c>
      <c r="E44" s="7">
        <v>5</v>
      </c>
      <c r="F44" s="7">
        <v>0</v>
      </c>
      <c r="G44" s="7">
        <v>0</v>
      </c>
      <c r="H44" s="12">
        <v>94</v>
      </c>
      <c r="I44" s="37">
        <f>IF(B44&gt;=100,15,15*B44/100)+IF(C44&gt;=150,15,15*B44/150)+IF(D44&gt;=5,10,0)+IF(E44&gt;=25,10,10*E44/25)+H44*30/100+IF(G44=0,10*(5-F44)/5+10,IF(G44&lt;=5,0,IF(G44&gt;5,(-0.2*(G44-5)))))</f>
        <v>55.95</v>
      </c>
    </row>
    <row r="45" spans="1:9" x14ac:dyDescent="0.25">
      <c r="A45" s="13" t="s">
        <v>21</v>
      </c>
      <c r="B45" s="7">
        <v>25</v>
      </c>
      <c r="C45" s="7">
        <v>33</v>
      </c>
      <c r="D45" s="7">
        <v>3</v>
      </c>
      <c r="E45" s="7">
        <v>5</v>
      </c>
      <c r="F45" s="7">
        <v>0</v>
      </c>
      <c r="G45" s="7">
        <v>0</v>
      </c>
      <c r="H45" s="12">
        <v>98</v>
      </c>
      <c r="I45" s="37">
        <f t="shared" ref="I45:I50" si="10">IF(B45&gt;=100,15,15*B45/100)+IF(C45&gt;=150,15,15*B45/150)+IF(D45&gt;=5,10,0)+IF(E45&gt;=25,10,10*E45/25)+H45*30/100+IF(G45=0,10*(5-F45)/5+10,IF(G45&lt;=5,0,IF(G45&gt;5,(-0.2*(G45-5)))))</f>
        <v>57.65</v>
      </c>
    </row>
    <row r="46" spans="1:9" x14ac:dyDescent="0.25">
      <c r="A46" s="13" t="s">
        <v>22</v>
      </c>
      <c r="B46" s="7">
        <v>26</v>
      </c>
      <c r="C46" s="7">
        <v>37</v>
      </c>
      <c r="D46" s="7">
        <v>2</v>
      </c>
      <c r="E46" s="7">
        <v>4</v>
      </c>
      <c r="F46" s="7">
        <v>0</v>
      </c>
      <c r="G46" s="7">
        <v>0</v>
      </c>
      <c r="H46" s="12">
        <v>92</v>
      </c>
      <c r="I46" s="37">
        <f t="shared" si="10"/>
        <v>55.7</v>
      </c>
    </row>
    <row r="47" spans="1:9" x14ac:dyDescent="0.25">
      <c r="A47" s="13" t="s">
        <v>23</v>
      </c>
      <c r="B47" s="7">
        <v>28</v>
      </c>
      <c r="C47" s="7">
        <v>32</v>
      </c>
      <c r="D47" s="7">
        <v>2</v>
      </c>
      <c r="E47" s="7">
        <v>5</v>
      </c>
      <c r="F47" s="7">
        <v>0</v>
      </c>
      <c r="G47" s="7">
        <v>0</v>
      </c>
      <c r="H47" s="12">
        <v>93</v>
      </c>
      <c r="I47" s="37">
        <f t="shared" si="10"/>
        <v>56.9</v>
      </c>
    </row>
    <row r="48" spans="1:9" x14ac:dyDescent="0.25">
      <c r="A48" s="13" t="s">
        <v>24</v>
      </c>
      <c r="B48" s="7">
        <v>23</v>
      </c>
      <c r="C48" s="7">
        <v>38</v>
      </c>
      <c r="D48" s="7">
        <v>2</v>
      </c>
      <c r="E48" s="7">
        <v>3</v>
      </c>
      <c r="F48" s="7">
        <v>0</v>
      </c>
      <c r="G48" s="7">
        <v>0</v>
      </c>
      <c r="H48" s="12">
        <v>97</v>
      </c>
      <c r="I48" s="37">
        <f t="shared" si="10"/>
        <v>56.050000000000004</v>
      </c>
    </row>
    <row r="49" spans="1:9" x14ac:dyDescent="0.25">
      <c r="A49" s="13" t="s">
        <v>25</v>
      </c>
      <c r="B49" s="7">
        <v>27</v>
      </c>
      <c r="C49" s="7">
        <v>35</v>
      </c>
      <c r="D49" s="7">
        <v>2</v>
      </c>
      <c r="E49" s="7">
        <v>4</v>
      </c>
      <c r="F49" s="7">
        <v>0</v>
      </c>
      <c r="G49" s="7">
        <v>0</v>
      </c>
      <c r="H49" s="12">
        <v>89</v>
      </c>
      <c r="I49" s="37">
        <f t="shared" si="10"/>
        <v>55.05</v>
      </c>
    </row>
    <row r="50" spans="1:9" x14ac:dyDescent="0.25">
      <c r="A50" s="13" t="s">
        <v>26</v>
      </c>
      <c r="B50" s="7">
        <v>25</v>
      </c>
      <c r="C50" s="7">
        <v>31</v>
      </c>
      <c r="D50" s="7">
        <v>2</v>
      </c>
      <c r="E50" s="7">
        <v>2</v>
      </c>
      <c r="F50" s="7">
        <v>0</v>
      </c>
      <c r="G50" s="7">
        <v>0</v>
      </c>
      <c r="H50" s="12">
        <v>85</v>
      </c>
      <c r="I50" s="37">
        <f t="shared" si="10"/>
        <v>52.55</v>
      </c>
    </row>
    <row r="51" spans="1:9" x14ac:dyDescent="0.25">
      <c r="A51" s="31" t="s">
        <v>27</v>
      </c>
      <c r="B51" s="8" t="s">
        <v>19</v>
      </c>
      <c r="C51" s="8" t="s">
        <v>32</v>
      </c>
      <c r="D51" s="8" t="s">
        <v>11</v>
      </c>
      <c r="E51" s="8" t="s">
        <v>9</v>
      </c>
      <c r="F51" s="8" t="s">
        <v>5</v>
      </c>
      <c r="G51" s="8" t="s">
        <v>6</v>
      </c>
      <c r="H51" s="8" t="s">
        <v>7</v>
      </c>
    </row>
    <row r="54" spans="1:9" x14ac:dyDescent="0.25">
      <c r="A54" t="s">
        <v>33</v>
      </c>
    </row>
    <row r="55" spans="1:9" x14ac:dyDescent="0.25">
      <c r="A55" t="s">
        <v>34</v>
      </c>
    </row>
    <row r="56" spans="1:9" x14ac:dyDescent="0.25">
      <c r="A56" t="s">
        <v>35</v>
      </c>
    </row>
    <row r="57" spans="1:9" x14ac:dyDescent="0.25">
      <c r="A57" t="s">
        <v>36</v>
      </c>
    </row>
    <row r="58" spans="1:9" x14ac:dyDescent="0.25">
      <c r="A58" t="s">
        <v>37</v>
      </c>
    </row>
  </sheetData>
  <mergeCells count="24">
    <mergeCell ref="B42:C42"/>
    <mergeCell ref="D42:E42"/>
    <mergeCell ref="F42:G42"/>
    <mergeCell ref="H42:H43"/>
    <mergeCell ref="I42:I43"/>
    <mergeCell ref="B30:C30"/>
    <mergeCell ref="D30:E30"/>
    <mergeCell ref="F30:G30"/>
    <mergeCell ref="H30:H31"/>
    <mergeCell ref="I30:I31"/>
    <mergeCell ref="B18:C18"/>
    <mergeCell ref="D18:E18"/>
    <mergeCell ref="F18:G18"/>
    <mergeCell ref="H18:H19"/>
    <mergeCell ref="I18:I19"/>
    <mergeCell ref="F14:G14"/>
    <mergeCell ref="F15:G15"/>
    <mergeCell ref="F12:G12"/>
    <mergeCell ref="I2:I3"/>
    <mergeCell ref="B2:C2"/>
    <mergeCell ref="D2:E2"/>
    <mergeCell ref="F2:G2"/>
    <mergeCell ref="H2:H3"/>
    <mergeCell ref="F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3" sqref="A13"/>
    </sheetView>
  </sheetViews>
  <sheetFormatPr defaultRowHeight="15" x14ac:dyDescent="0.25"/>
  <cols>
    <col min="1" max="1" width="32" bestFit="1" customWidth="1"/>
    <col min="2" max="2" width="19.5703125" bestFit="1" customWidth="1"/>
    <col min="3" max="3" width="19" bestFit="1" customWidth="1"/>
    <col min="4" max="4" width="16.5703125" bestFit="1" customWidth="1"/>
    <col min="5" max="5" width="18.42578125" bestFit="1" customWidth="1"/>
    <col min="6" max="6" width="17.7109375" bestFit="1" customWidth="1"/>
    <col min="7" max="7" width="19" bestFit="1" customWidth="1"/>
    <col min="8" max="8" width="20.7109375" bestFit="1" customWidth="1"/>
  </cols>
  <sheetData>
    <row r="1" spans="1:8" x14ac:dyDescent="0.25">
      <c r="F1" s="14"/>
    </row>
    <row r="2" spans="1:8" x14ac:dyDescent="0.25">
      <c r="F2" s="15"/>
    </row>
    <row r="3" spans="1:8" x14ac:dyDescent="0.25">
      <c r="F3" s="15"/>
    </row>
    <row r="4" spans="1:8" x14ac:dyDescent="0.25">
      <c r="A4" s="2" t="s">
        <v>18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</row>
    <row r="5" spans="1:8" x14ac:dyDescent="0.25">
      <c r="A5" s="11" t="s">
        <v>28</v>
      </c>
      <c r="B5" s="35">
        <f>Расчет!I4</f>
        <v>36.5</v>
      </c>
      <c r="C5" s="35">
        <f>Расчет!I5</f>
        <v>55.2</v>
      </c>
      <c r="D5" s="35">
        <f>Расчет!I6</f>
        <v>48.75</v>
      </c>
      <c r="E5" s="35">
        <f>Расчет!I7</f>
        <v>43.4</v>
      </c>
      <c r="F5" s="35">
        <f>Расчет!I8</f>
        <v>53.550000000000004</v>
      </c>
      <c r="G5" s="35">
        <f>Расчет!I9</f>
        <v>28.35</v>
      </c>
      <c r="H5" s="35">
        <f>Расчет!I10</f>
        <v>30.15</v>
      </c>
    </row>
    <row r="6" spans="1:8" x14ac:dyDescent="0.25">
      <c r="A6" s="11" t="s">
        <v>29</v>
      </c>
      <c r="B6" s="40">
        <f>Расчет!I20</f>
        <v>50.099999999999994</v>
      </c>
      <c r="C6" s="39">
        <f>Расчет!I21</f>
        <v>45.2</v>
      </c>
      <c r="D6" s="40">
        <f>Расчет!I22</f>
        <v>56.25</v>
      </c>
      <c r="E6" s="39">
        <f>Расчет!I23</f>
        <v>41.4</v>
      </c>
      <c r="F6" s="39">
        <f>Расчет!I24</f>
        <v>35.950000000000003</v>
      </c>
      <c r="G6" s="39">
        <f>Расчет!I25</f>
        <v>21.55</v>
      </c>
      <c r="H6" s="40">
        <f>Расчет!I26</f>
        <v>41.3</v>
      </c>
    </row>
    <row r="7" spans="1:8" x14ac:dyDescent="0.25">
      <c r="A7" s="11" t="s">
        <v>30</v>
      </c>
      <c r="B7" s="39">
        <f>Расчет!I32</f>
        <v>32</v>
      </c>
      <c r="C7" s="40">
        <f>Расчет!I33</f>
        <v>49.9</v>
      </c>
      <c r="D7" s="39">
        <f>Расчет!I34</f>
        <v>46.95</v>
      </c>
      <c r="E7" s="40">
        <f>Расчет!I35</f>
        <v>43.75</v>
      </c>
      <c r="F7" s="40">
        <f>Расчет!I36</f>
        <v>59.55</v>
      </c>
      <c r="G7" s="40">
        <f>Расчет!I37</f>
        <v>33.1</v>
      </c>
      <c r="H7" s="39">
        <f>Расчет!I38</f>
        <v>29.349999999999998</v>
      </c>
    </row>
    <row r="8" spans="1:8" x14ac:dyDescent="0.25">
      <c r="A8" s="11" t="s">
        <v>31</v>
      </c>
      <c r="B8" s="40">
        <f>Расчет!I44</f>
        <v>55.95</v>
      </c>
      <c r="C8" s="40">
        <f>Расчет!I45</f>
        <v>57.65</v>
      </c>
      <c r="D8" s="40">
        <f>Расчет!I46</f>
        <v>55.7</v>
      </c>
      <c r="E8" s="40">
        <f>Расчет!I47</f>
        <v>56.9</v>
      </c>
      <c r="F8" s="39">
        <f>Расчет!I48</f>
        <v>56.050000000000004</v>
      </c>
      <c r="G8" s="40">
        <f>Расчет!I49</f>
        <v>55.05</v>
      </c>
      <c r="H8" s="40">
        <f>Расчет!I50</f>
        <v>52.55</v>
      </c>
    </row>
    <row r="10" spans="1:8" x14ac:dyDescent="0.25">
      <c r="A10" s="11" t="s">
        <v>38</v>
      </c>
      <c r="B10" s="40">
        <f>AVERAGE(B5:B8)</f>
        <v>43.637500000000003</v>
      </c>
      <c r="C10" s="39">
        <f t="shared" ref="C10:H10" si="0">AVERAGE(C5:C8)</f>
        <v>51.987500000000004</v>
      </c>
      <c r="D10" s="39">
        <f t="shared" si="0"/>
        <v>51.912499999999994</v>
      </c>
      <c r="E10" s="40">
        <f t="shared" si="0"/>
        <v>46.362500000000004</v>
      </c>
      <c r="F10" s="40">
        <f t="shared" si="0"/>
        <v>51.275000000000006</v>
      </c>
      <c r="G10" s="40">
        <f t="shared" si="0"/>
        <v>34.512500000000003</v>
      </c>
      <c r="H10" s="40">
        <f t="shared" si="0"/>
        <v>38.337499999999991</v>
      </c>
    </row>
    <row r="11" spans="1:8" x14ac:dyDescent="0.25">
      <c r="A11" s="41" t="s">
        <v>39</v>
      </c>
      <c r="B11" s="16">
        <v>33</v>
      </c>
      <c r="C11" s="42">
        <v>54</v>
      </c>
      <c r="D11" s="42">
        <v>55</v>
      </c>
      <c r="E11" s="42">
        <v>35</v>
      </c>
      <c r="F11" s="34">
        <v>46</v>
      </c>
      <c r="G11" s="34">
        <v>24</v>
      </c>
      <c r="H11" s="34">
        <v>32</v>
      </c>
    </row>
    <row r="12" spans="1:8" x14ac:dyDescent="0.25">
      <c r="A12" s="11" t="s">
        <v>40</v>
      </c>
      <c r="B12" s="43">
        <f>(B10-B11)/B11</f>
        <v>0.32234848484848494</v>
      </c>
      <c r="C12" s="44">
        <f t="shared" ref="C12:H12" si="1">(C10-C11)/C11</f>
        <v>-3.7268518518518437E-2</v>
      </c>
      <c r="D12" s="44">
        <f t="shared" si="1"/>
        <v>-5.6136363636363741E-2</v>
      </c>
      <c r="E12" s="43">
        <f t="shared" si="1"/>
        <v>0.32464285714285729</v>
      </c>
      <c r="F12" s="43">
        <f t="shared" si="1"/>
        <v>0.11467391304347839</v>
      </c>
      <c r="G12" s="43">
        <f t="shared" si="1"/>
        <v>0.43802083333333347</v>
      </c>
      <c r="H12" s="43">
        <f t="shared" si="1"/>
        <v>0.19804687499999973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Динамика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</dc:creator>
  <cp:lastModifiedBy>Admin</cp:lastModifiedBy>
  <dcterms:created xsi:type="dcterms:W3CDTF">2014-10-17T11:48:09Z</dcterms:created>
  <dcterms:modified xsi:type="dcterms:W3CDTF">2015-06-11T23:34:55Z</dcterms:modified>
</cp:coreProperties>
</file>